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1" i="1" l="1"/>
  <c r="C71" i="1"/>
  <c r="B71" i="1"/>
  <c r="D70" i="1"/>
  <c r="C70" i="1"/>
  <c r="B70" i="1"/>
  <c r="D60" i="1"/>
  <c r="D76" i="1" s="1"/>
  <c r="C60" i="1"/>
  <c r="C76" i="1" s="1"/>
  <c r="B60" i="1"/>
  <c r="B76" i="1" s="1"/>
  <c r="D53" i="1"/>
  <c r="D55" i="1" s="1"/>
  <c r="C53" i="1"/>
  <c r="C55" i="1" s="1"/>
  <c r="B53" i="1"/>
  <c r="B55" i="1" s="1"/>
  <c r="B47" i="1"/>
  <c r="D41" i="1"/>
  <c r="D43" i="1" s="1"/>
  <c r="D72" i="1" s="1"/>
  <c r="C41" i="1"/>
  <c r="B41" i="1"/>
  <c r="B43" i="1" s="1"/>
  <c r="B72" i="1" s="1"/>
  <c r="D34" i="1"/>
  <c r="C34" i="1"/>
  <c r="B34" i="1"/>
  <c r="D19" i="1"/>
  <c r="C19" i="1"/>
  <c r="B19" i="1"/>
  <c r="D13" i="1"/>
  <c r="C13" i="1"/>
  <c r="C79" i="1" s="1"/>
  <c r="B13" i="1"/>
  <c r="B10" i="1"/>
  <c r="C10" i="1" s="1"/>
  <c r="C68" i="1" l="1"/>
  <c r="B68" i="1"/>
  <c r="D67" i="1"/>
  <c r="B20" i="1"/>
  <c r="B77" i="1" s="1"/>
  <c r="C43" i="1"/>
  <c r="C72" i="1" s="1"/>
  <c r="D20" i="1"/>
  <c r="D77" i="1" s="1"/>
  <c r="D10" i="1"/>
  <c r="D47" i="1"/>
  <c r="B80" i="1"/>
  <c r="B22" i="1"/>
  <c r="B24" i="1" s="1"/>
  <c r="D61" i="1"/>
  <c r="D22" i="1"/>
  <c r="D24" i="1" s="1"/>
  <c r="B61" i="1"/>
  <c r="C20" i="1"/>
  <c r="D45" i="1"/>
  <c r="C47" i="1"/>
  <c r="C61" i="1"/>
  <c r="D68" i="1"/>
  <c r="D79" i="1"/>
  <c r="B67" i="1"/>
  <c r="B45" i="1"/>
  <c r="B75" i="1" s="1"/>
  <c r="C67" i="1"/>
  <c r="B79" i="1"/>
  <c r="C45" i="1" l="1"/>
  <c r="C73" i="1" s="1"/>
  <c r="D80" i="1"/>
  <c r="C77" i="1"/>
  <c r="C22" i="1"/>
  <c r="C24" i="1" s="1"/>
  <c r="C80" i="1"/>
  <c r="B73" i="1"/>
  <c r="D62" i="1"/>
  <c r="B84" i="1"/>
  <c r="B26" i="1"/>
  <c r="B86" i="1" s="1"/>
  <c r="B88" i="1" s="1"/>
  <c r="B83" i="1"/>
  <c r="B81" i="1"/>
  <c r="D73" i="1"/>
  <c r="D83" i="1"/>
  <c r="D81" i="1"/>
  <c r="D84" i="1"/>
  <c r="D26" i="1"/>
  <c r="D86" i="1" s="1"/>
  <c r="D88" i="1" s="1"/>
  <c r="D75" i="1"/>
  <c r="B62" i="1"/>
  <c r="C75" i="1" l="1"/>
  <c r="C62" i="1"/>
  <c r="C84" i="1"/>
  <c r="C26" i="1"/>
  <c r="C86" i="1" s="1"/>
  <c r="C88" i="1" s="1"/>
  <c r="C83" i="1"/>
  <c r="C81" i="1"/>
</calcChain>
</file>

<file path=xl/sharedStrings.xml><?xml version="1.0" encoding="utf-8"?>
<sst xmlns="http://schemas.openxmlformats.org/spreadsheetml/2006/main" count="76" uniqueCount="72">
  <si>
    <t>ใส่ข้อมูลในแถบสีเหลือ</t>
  </si>
  <si>
    <t>ชื่อผู้วิเคราะห์งบการเงิน</t>
  </si>
  <si>
    <t>ชื่อบริษัทที่ทำการวิเคราะห์</t>
  </si>
  <si>
    <t>ปีเริ่มต้นวิเคราะห์งบการเงิน</t>
  </si>
  <si>
    <t>จำนวนปีที่ทำการวิเคราะห์</t>
  </si>
  <si>
    <t>งบกำไรขาดทุน</t>
  </si>
  <si>
    <t>รายได้</t>
  </si>
  <si>
    <t>หัก ตันทุนขาย</t>
  </si>
  <si>
    <t>กำไรขั้นต้น</t>
  </si>
  <si>
    <t>หัก ค่าใช้จ่ายดำเนินงาน</t>
  </si>
  <si>
    <t xml:space="preserve">      ค่าใช้จ่ายในการขาย</t>
  </si>
  <si>
    <t xml:space="preserve">      ค่าใช้จ่ายในการบริหาร</t>
  </si>
  <si>
    <t xml:space="preserve">      ค่าใช้จ่ายเช่าซื้อสินทรัพย์</t>
  </si>
  <si>
    <t xml:space="preserve">      ค่าเสื่อมราคา</t>
  </si>
  <si>
    <t>รวมค่าใช้จ่ายดำเนินงาน</t>
  </si>
  <si>
    <t>กำไรจากการดำเนินงาน</t>
  </si>
  <si>
    <t>หัก ต้นทุนทางการเงิน (ดอกเบี้ย)</t>
  </si>
  <si>
    <t>กำไรสุทธิก่อนภาษี</t>
  </si>
  <si>
    <t>หัก ภาษีเงินได้นิติบุคคล</t>
  </si>
  <si>
    <t>กำไรสุทธิหลังหักภาษี</t>
  </si>
  <si>
    <t>หัก จ่ายเงินปันผล</t>
  </si>
  <si>
    <t>กำไรส่วนของผู้ถือหุ้น</t>
  </si>
  <si>
    <t>งบดุล</t>
  </si>
  <si>
    <t>สินทรัพย์หมุนเวียน</t>
  </si>
  <si>
    <t>เงินสด และเงินฝากธนาคาร</t>
  </si>
  <si>
    <t>เงินลงทุนในหลักทรัพย์ระยะสั้น</t>
  </si>
  <si>
    <t>ลูกหนี้การต้า</t>
  </si>
  <si>
    <t>สินค้าคงเหลือ</t>
  </si>
  <si>
    <t>รวมสินทรัพย์หมุนเวียน</t>
  </si>
  <si>
    <t>สินทรัพย์ไม่หมุนเวียน</t>
  </si>
  <si>
    <t>ที่ดิน อาคาร</t>
  </si>
  <si>
    <t>เครื่องจักร อุปกรณ์</t>
  </si>
  <si>
    <t>เฟอร์นิเจอร์และเครื่องตกแต่ง</t>
  </si>
  <si>
    <t>ยานพาหนะ</t>
  </si>
  <si>
    <t>สินทรัพย์ตัดจำหน่าย (Financial Lease)</t>
  </si>
  <si>
    <t>รวมสินทรัพย์ไม่หมุนเวียน</t>
  </si>
  <si>
    <t>หัก ค่าเสื่อมราคา</t>
  </si>
  <si>
    <t>สินทรัพย์ไม่หมุนเวียน (สุทธิ)</t>
  </si>
  <si>
    <t>สินทรัพย์อื่น</t>
  </si>
  <si>
    <t>รวมสินทรัพย์</t>
  </si>
  <si>
    <t>หนี้สินหมุนเวียน</t>
  </si>
  <si>
    <t>เจ้าหนี้การค้า</t>
  </si>
  <si>
    <t>ตั๋วเงินจ่าย</t>
  </si>
  <si>
    <t>ค่าใช้จ่ายค้างจ่าย</t>
  </si>
  <si>
    <t>ภาษีค้างจ่าย</t>
  </si>
  <si>
    <t>สินทรัพย์หมุนเวียนอื่น</t>
  </si>
  <si>
    <t>หนี้สินไม่หมุนเวียน</t>
  </si>
  <si>
    <t>รวมหนี้สิน</t>
  </si>
  <si>
    <t>หุ้นบุริมสิทธิ</t>
  </si>
  <si>
    <t>หุ้นสามัญ</t>
  </si>
  <si>
    <t>ส่วนเกินหรือส่วนต่ำกว่ามูลค่า</t>
  </si>
  <si>
    <t>กำไรสะสม</t>
  </si>
  <si>
    <t>ส่วนของผู้เป็นเจ้าของ</t>
  </si>
  <si>
    <t>รวมหนี้สินและส่วนของผู้เป็นเจ้าของ</t>
  </si>
  <si>
    <t>จำนวนหุ้นสามัญ</t>
  </si>
  <si>
    <t>มูลค่าหุ้น ณ รอบระยะเวลาบัญชี</t>
  </si>
  <si>
    <t>วิเคราะห์อัตราส่วนทางการเงิน</t>
  </si>
  <si>
    <t xml:space="preserve">อัตราส่วนเงินทุนหมุนเวียน </t>
  </si>
  <si>
    <t xml:space="preserve">อัตราหมุนเวียนของสินค้าคงเหลือ </t>
  </si>
  <si>
    <t>ระยะเวลาถั่วเฉลี่ยในการเก็บหนี้</t>
  </si>
  <si>
    <t xml:space="preserve">อัตราการหมุนเวียนของสินทรัพย์ถาวร </t>
  </si>
  <si>
    <t xml:space="preserve">อัตราการหมุนเวียนของสินทรัพย์รวม </t>
  </si>
  <si>
    <t>อัตราส่วนวัดสภาพหนี้สิน</t>
  </si>
  <si>
    <t xml:space="preserve">อัตราส่วนหนี้ทรัพย์ไม่หมุนเวียนต่อส่วนของผู้เป็นเจ้าของ </t>
  </si>
  <si>
    <t xml:space="preserve">อัตราส่วนความสามารถในการจ่ายดอกเบี้ย </t>
  </si>
  <si>
    <t>กำไรสุทธิ</t>
  </si>
  <si>
    <t>อัตราผลตอบแทนต่อสินทรัพย์รวม</t>
  </si>
  <si>
    <t>อัตราผลตอบแทนต่อส่วนของผู้เป็นเจ้าของ</t>
  </si>
  <si>
    <t>กำไรต่อหุ้นสามัญ</t>
  </si>
  <si>
    <t xml:space="preserve">อัตราส่วนราคาหุ้นต่อกำไร </t>
  </si>
  <si>
    <t>การวิเคราะห์งบการเงิน</t>
  </si>
  <si>
    <t>ตรวจสอบทรัพย์สิน = หนี้สิน+ส่วนของเจ้าของ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</si>
</sst>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&quot;$&quot;#,##0_);[Red]\(&quot;$&quot;#,##0\)"/>
    <numFmt numFmtId="188" formatCode="_(* #,##0.00_);_(* \(#,##0.00\);_(* &quot;-&quot;??_);_(@_)"/>
    <numFmt numFmtId="189" formatCode="_(* #,##0_);_(* \(#,##0\);_(* &quot;-&quot;??_);_(@_)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2" fillId="0" borderId="0" xfId="0" quotePrefix="1" applyNumberFormat="1" applyFont="1" applyAlignment="1">
      <alignment horizontal="center"/>
    </xf>
    <xf numFmtId="0" fontId="3" fillId="0" borderId="0" xfId="0" applyFont="1"/>
    <xf numFmtId="49" fontId="4" fillId="0" borderId="0" xfId="0" quotePrefix="1" applyNumberFormat="1" applyFont="1" applyAlignment="1">
      <alignment horizontal="left"/>
    </xf>
    <xf numFmtId="187" fontId="5" fillId="0" borderId="0" xfId="0" applyNumberFormat="1" applyFont="1"/>
    <xf numFmtId="49" fontId="6" fillId="0" borderId="0" xfId="0" applyNumberFormat="1" applyFont="1" applyAlignment="1">
      <alignment horizontal="left" wrapText="1"/>
    </xf>
    <xf numFmtId="187" fontId="6" fillId="2" borderId="1" xfId="0" applyNumberFormat="1" applyFont="1" applyFill="1" applyBorder="1"/>
    <xf numFmtId="187" fontId="6" fillId="2" borderId="2" xfId="0" applyNumberFormat="1" applyFont="1" applyFill="1" applyBorder="1"/>
    <xf numFmtId="187" fontId="6" fillId="2" borderId="3" xfId="0" applyNumberFormat="1" applyFont="1" applyFill="1" applyBorder="1"/>
    <xf numFmtId="49" fontId="6" fillId="2" borderId="1" xfId="0" applyNumberFormat="1" applyFont="1" applyFill="1" applyBorder="1"/>
    <xf numFmtId="49" fontId="6" fillId="0" borderId="0" xfId="0" quotePrefix="1" applyNumberFormat="1" applyFont="1" applyAlignment="1">
      <alignment horizontal="left" wrapText="1"/>
    </xf>
    <xf numFmtId="1" fontId="6" fillId="2" borderId="4" xfId="0" applyNumberFormat="1" applyFont="1" applyFill="1" applyBorder="1" applyAlignment="1">
      <alignment horizontal="center"/>
    </xf>
    <xf numFmtId="1" fontId="6" fillId="0" borderId="0" xfId="0" applyNumberFormat="1" applyFont="1" applyBorder="1"/>
    <xf numFmtId="49" fontId="5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1" fontId="5" fillId="0" borderId="5" xfId="0" applyNumberFormat="1" applyFont="1" applyBorder="1" applyAlignment="1">
      <alignment horizontal="center"/>
    </xf>
    <xf numFmtId="189" fontId="6" fillId="2" borderId="0" xfId="1" applyNumberFormat="1" applyFont="1" applyFill="1"/>
    <xf numFmtId="189" fontId="6" fillId="2" borderId="6" xfId="1" applyNumberFormat="1" applyFont="1" applyFill="1" applyBorder="1"/>
    <xf numFmtId="189" fontId="5" fillId="0" borderId="0" xfId="1" applyNumberFormat="1" applyFont="1"/>
    <xf numFmtId="49" fontId="8" fillId="0" borderId="0" xfId="0" quotePrefix="1" applyNumberFormat="1" applyFont="1" applyAlignment="1">
      <alignment horizontal="left" wrapText="1"/>
    </xf>
    <xf numFmtId="189" fontId="8" fillId="1" borderId="0" xfId="1" applyNumberFormat="1" applyFont="1" applyFill="1"/>
    <xf numFmtId="49" fontId="5" fillId="0" borderId="0" xfId="0" quotePrefix="1" applyNumberFormat="1" applyFont="1" applyAlignment="1">
      <alignment horizontal="left" wrapText="1"/>
    </xf>
    <xf numFmtId="189" fontId="5" fillId="0" borderId="6" xfId="1" applyNumberFormat="1" applyFont="1" applyBorder="1"/>
    <xf numFmtId="187" fontId="8" fillId="1" borderId="0" xfId="0" applyNumberFormat="1" applyFont="1" applyFill="1"/>
    <xf numFmtId="49" fontId="8" fillId="0" borderId="0" xfId="0" applyNumberFormat="1" applyFont="1" applyAlignment="1">
      <alignment horizontal="left" wrapText="1"/>
    </xf>
    <xf numFmtId="189" fontId="8" fillId="0" borderId="0" xfId="1" applyNumberFormat="1" applyFont="1"/>
    <xf numFmtId="49" fontId="9" fillId="3" borderId="0" xfId="0" applyNumberFormat="1" applyFont="1" applyFill="1" applyAlignment="1">
      <alignment horizontal="center" vertical="center" wrapText="1"/>
    </xf>
    <xf numFmtId="189" fontId="9" fillId="3" borderId="0" xfId="1" applyNumberFormat="1" applyFont="1" applyFill="1" applyAlignment="1">
      <alignment horizontal="center" vertical="center"/>
    </xf>
    <xf numFmtId="2" fontId="5" fillId="0" borderId="0" xfId="0" applyNumberFormat="1" applyFont="1"/>
    <xf numFmtId="10" fontId="5" fillId="0" borderId="0" xfId="2" applyNumberFormat="1" applyFont="1"/>
    <xf numFmtId="188" fontId="5" fillId="0" borderId="0" xfId="1" applyNumberFormat="1" applyFont="1"/>
    <xf numFmtId="189" fontId="6" fillId="2" borderId="0" xfId="1" applyNumberFormat="1" applyFont="1" applyFill="1" applyBorder="1"/>
    <xf numFmtId="189" fontId="6" fillId="2" borderId="7" xfId="1" applyNumberFormat="1" applyFont="1" applyFill="1" applyBorder="1"/>
    <xf numFmtId="189" fontId="6" fillId="2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>
      <selection activeCell="A63" sqref="A63"/>
    </sheetView>
  </sheetViews>
  <sheetFormatPr defaultColWidth="7.75" defaultRowHeight="14.25" x14ac:dyDescent="0.2"/>
  <cols>
    <col min="1" max="1" width="33.75" style="2" customWidth="1"/>
    <col min="2" max="4" width="9" style="2" customWidth="1"/>
    <col min="5" max="5" width="7.75" style="2"/>
    <col min="252" max="252" width="33.75" customWidth="1"/>
    <col min="253" max="255" width="9" customWidth="1"/>
    <col min="256" max="259" width="10" customWidth="1"/>
    <col min="508" max="508" width="33.75" customWidth="1"/>
    <col min="509" max="511" width="9" customWidth="1"/>
    <col min="512" max="515" width="10" customWidth="1"/>
    <col min="764" max="764" width="33.75" customWidth="1"/>
    <col min="765" max="767" width="9" customWidth="1"/>
    <col min="768" max="771" width="10" customWidth="1"/>
    <col min="1020" max="1020" width="33.75" customWidth="1"/>
    <col min="1021" max="1023" width="9" customWidth="1"/>
    <col min="1024" max="1027" width="10" customWidth="1"/>
    <col min="1276" max="1276" width="33.75" customWidth="1"/>
    <col min="1277" max="1279" width="9" customWidth="1"/>
    <col min="1280" max="1283" width="10" customWidth="1"/>
    <col min="1532" max="1532" width="33.75" customWidth="1"/>
    <col min="1533" max="1535" width="9" customWidth="1"/>
    <col min="1536" max="1539" width="10" customWidth="1"/>
    <col min="1788" max="1788" width="33.75" customWidth="1"/>
    <col min="1789" max="1791" width="9" customWidth="1"/>
    <col min="1792" max="1795" width="10" customWidth="1"/>
    <col min="2044" max="2044" width="33.75" customWidth="1"/>
    <col min="2045" max="2047" width="9" customWidth="1"/>
    <col min="2048" max="2051" width="10" customWidth="1"/>
    <col min="2300" max="2300" width="33.75" customWidth="1"/>
    <col min="2301" max="2303" width="9" customWidth="1"/>
    <col min="2304" max="2307" width="10" customWidth="1"/>
    <col min="2556" max="2556" width="33.75" customWidth="1"/>
    <col min="2557" max="2559" width="9" customWidth="1"/>
    <col min="2560" max="2563" width="10" customWidth="1"/>
    <col min="2812" max="2812" width="33.75" customWidth="1"/>
    <col min="2813" max="2815" width="9" customWidth="1"/>
    <col min="2816" max="2819" width="10" customWidth="1"/>
    <col min="3068" max="3068" width="33.75" customWidth="1"/>
    <col min="3069" max="3071" width="9" customWidth="1"/>
    <col min="3072" max="3075" width="10" customWidth="1"/>
    <col min="3324" max="3324" width="33.75" customWidth="1"/>
    <col min="3325" max="3327" width="9" customWidth="1"/>
    <col min="3328" max="3331" width="10" customWidth="1"/>
    <col min="3580" max="3580" width="33.75" customWidth="1"/>
    <col min="3581" max="3583" width="9" customWidth="1"/>
    <col min="3584" max="3587" width="10" customWidth="1"/>
    <col min="3836" max="3836" width="33.75" customWidth="1"/>
    <col min="3837" max="3839" width="9" customWidth="1"/>
    <col min="3840" max="3843" width="10" customWidth="1"/>
    <col min="4092" max="4092" width="33.75" customWidth="1"/>
    <col min="4093" max="4095" width="9" customWidth="1"/>
    <col min="4096" max="4099" width="10" customWidth="1"/>
    <col min="4348" max="4348" width="33.75" customWidth="1"/>
    <col min="4349" max="4351" width="9" customWidth="1"/>
    <col min="4352" max="4355" width="10" customWidth="1"/>
    <col min="4604" max="4604" width="33.75" customWidth="1"/>
    <col min="4605" max="4607" width="9" customWidth="1"/>
    <col min="4608" max="4611" width="10" customWidth="1"/>
    <col min="4860" max="4860" width="33.75" customWidth="1"/>
    <col min="4861" max="4863" width="9" customWidth="1"/>
    <col min="4864" max="4867" width="10" customWidth="1"/>
    <col min="5116" max="5116" width="33.75" customWidth="1"/>
    <col min="5117" max="5119" width="9" customWidth="1"/>
    <col min="5120" max="5123" width="10" customWidth="1"/>
    <col min="5372" max="5372" width="33.75" customWidth="1"/>
    <col min="5373" max="5375" width="9" customWidth="1"/>
    <col min="5376" max="5379" width="10" customWidth="1"/>
    <col min="5628" max="5628" width="33.75" customWidth="1"/>
    <col min="5629" max="5631" width="9" customWidth="1"/>
    <col min="5632" max="5635" width="10" customWidth="1"/>
    <col min="5884" max="5884" width="33.75" customWidth="1"/>
    <col min="5885" max="5887" width="9" customWidth="1"/>
    <col min="5888" max="5891" width="10" customWidth="1"/>
    <col min="6140" max="6140" width="33.75" customWidth="1"/>
    <col min="6141" max="6143" width="9" customWidth="1"/>
    <col min="6144" max="6147" width="10" customWidth="1"/>
    <col min="6396" max="6396" width="33.75" customWidth="1"/>
    <col min="6397" max="6399" width="9" customWidth="1"/>
    <col min="6400" max="6403" width="10" customWidth="1"/>
    <col min="6652" max="6652" width="33.75" customWidth="1"/>
    <col min="6653" max="6655" width="9" customWidth="1"/>
    <col min="6656" max="6659" width="10" customWidth="1"/>
    <col min="6908" max="6908" width="33.75" customWidth="1"/>
    <col min="6909" max="6911" width="9" customWidth="1"/>
    <col min="6912" max="6915" width="10" customWidth="1"/>
    <col min="7164" max="7164" width="33.75" customWidth="1"/>
    <col min="7165" max="7167" width="9" customWidth="1"/>
    <col min="7168" max="7171" width="10" customWidth="1"/>
    <col min="7420" max="7420" width="33.75" customWidth="1"/>
    <col min="7421" max="7423" width="9" customWidth="1"/>
    <col min="7424" max="7427" width="10" customWidth="1"/>
    <col min="7676" max="7676" width="33.75" customWidth="1"/>
    <col min="7677" max="7679" width="9" customWidth="1"/>
    <col min="7680" max="7683" width="10" customWidth="1"/>
    <col min="7932" max="7932" width="33.75" customWidth="1"/>
    <col min="7933" max="7935" width="9" customWidth="1"/>
    <col min="7936" max="7939" width="10" customWidth="1"/>
    <col min="8188" max="8188" width="33.75" customWidth="1"/>
    <col min="8189" max="8191" width="9" customWidth="1"/>
    <col min="8192" max="8195" width="10" customWidth="1"/>
    <col min="8444" max="8444" width="33.75" customWidth="1"/>
    <col min="8445" max="8447" width="9" customWidth="1"/>
    <col min="8448" max="8451" width="10" customWidth="1"/>
    <col min="8700" max="8700" width="33.75" customWidth="1"/>
    <col min="8701" max="8703" width="9" customWidth="1"/>
    <col min="8704" max="8707" width="10" customWidth="1"/>
    <col min="8956" max="8956" width="33.75" customWidth="1"/>
    <col min="8957" max="8959" width="9" customWidth="1"/>
    <col min="8960" max="8963" width="10" customWidth="1"/>
    <col min="9212" max="9212" width="33.75" customWidth="1"/>
    <col min="9213" max="9215" width="9" customWidth="1"/>
    <col min="9216" max="9219" width="10" customWidth="1"/>
    <col min="9468" max="9468" width="33.75" customWidth="1"/>
    <col min="9469" max="9471" width="9" customWidth="1"/>
    <col min="9472" max="9475" width="10" customWidth="1"/>
    <col min="9724" max="9724" width="33.75" customWidth="1"/>
    <col min="9725" max="9727" width="9" customWidth="1"/>
    <col min="9728" max="9731" width="10" customWidth="1"/>
    <col min="9980" max="9980" width="33.75" customWidth="1"/>
    <col min="9981" max="9983" width="9" customWidth="1"/>
    <col min="9984" max="9987" width="10" customWidth="1"/>
    <col min="10236" max="10236" width="33.75" customWidth="1"/>
    <col min="10237" max="10239" width="9" customWidth="1"/>
    <col min="10240" max="10243" width="10" customWidth="1"/>
    <col min="10492" max="10492" width="33.75" customWidth="1"/>
    <col min="10493" max="10495" width="9" customWidth="1"/>
    <col min="10496" max="10499" width="10" customWidth="1"/>
    <col min="10748" max="10748" width="33.75" customWidth="1"/>
    <col min="10749" max="10751" width="9" customWidth="1"/>
    <col min="10752" max="10755" width="10" customWidth="1"/>
    <col min="11004" max="11004" width="33.75" customWidth="1"/>
    <col min="11005" max="11007" width="9" customWidth="1"/>
    <col min="11008" max="11011" width="10" customWidth="1"/>
    <col min="11260" max="11260" width="33.75" customWidth="1"/>
    <col min="11261" max="11263" width="9" customWidth="1"/>
    <col min="11264" max="11267" width="10" customWidth="1"/>
    <col min="11516" max="11516" width="33.75" customWidth="1"/>
    <col min="11517" max="11519" width="9" customWidth="1"/>
    <col min="11520" max="11523" width="10" customWidth="1"/>
    <col min="11772" max="11772" width="33.75" customWidth="1"/>
    <col min="11773" max="11775" width="9" customWidth="1"/>
    <col min="11776" max="11779" width="10" customWidth="1"/>
    <col min="12028" max="12028" width="33.75" customWidth="1"/>
    <col min="12029" max="12031" width="9" customWidth="1"/>
    <col min="12032" max="12035" width="10" customWidth="1"/>
    <col min="12284" max="12284" width="33.75" customWidth="1"/>
    <col min="12285" max="12287" width="9" customWidth="1"/>
    <col min="12288" max="12291" width="10" customWidth="1"/>
    <col min="12540" max="12540" width="33.75" customWidth="1"/>
    <col min="12541" max="12543" width="9" customWidth="1"/>
    <col min="12544" max="12547" width="10" customWidth="1"/>
    <col min="12796" max="12796" width="33.75" customWidth="1"/>
    <col min="12797" max="12799" width="9" customWidth="1"/>
    <col min="12800" max="12803" width="10" customWidth="1"/>
    <col min="13052" max="13052" width="33.75" customWidth="1"/>
    <col min="13053" max="13055" width="9" customWidth="1"/>
    <col min="13056" max="13059" width="10" customWidth="1"/>
    <col min="13308" max="13308" width="33.75" customWidth="1"/>
    <col min="13309" max="13311" width="9" customWidth="1"/>
    <col min="13312" max="13315" width="10" customWidth="1"/>
    <col min="13564" max="13564" width="33.75" customWidth="1"/>
    <col min="13565" max="13567" width="9" customWidth="1"/>
    <col min="13568" max="13571" width="10" customWidth="1"/>
    <col min="13820" max="13820" width="33.75" customWidth="1"/>
    <col min="13821" max="13823" width="9" customWidth="1"/>
    <col min="13824" max="13827" width="10" customWidth="1"/>
    <col min="14076" max="14076" width="33.75" customWidth="1"/>
    <col min="14077" max="14079" width="9" customWidth="1"/>
    <col min="14080" max="14083" width="10" customWidth="1"/>
    <col min="14332" max="14332" width="33.75" customWidth="1"/>
    <col min="14333" max="14335" width="9" customWidth="1"/>
    <col min="14336" max="14339" width="10" customWidth="1"/>
    <col min="14588" max="14588" width="33.75" customWidth="1"/>
    <col min="14589" max="14591" width="9" customWidth="1"/>
    <col min="14592" max="14595" width="10" customWidth="1"/>
    <col min="14844" max="14844" width="33.75" customWidth="1"/>
    <col min="14845" max="14847" width="9" customWidth="1"/>
    <col min="14848" max="14851" width="10" customWidth="1"/>
    <col min="15100" max="15100" width="33.75" customWidth="1"/>
    <col min="15101" max="15103" width="9" customWidth="1"/>
    <col min="15104" max="15107" width="10" customWidth="1"/>
    <col min="15356" max="15356" width="33.75" customWidth="1"/>
    <col min="15357" max="15359" width="9" customWidth="1"/>
    <col min="15360" max="15363" width="10" customWidth="1"/>
    <col min="15612" max="15612" width="33.75" customWidth="1"/>
    <col min="15613" max="15615" width="9" customWidth="1"/>
    <col min="15616" max="15619" width="10" customWidth="1"/>
    <col min="15868" max="15868" width="33.75" customWidth="1"/>
    <col min="15869" max="15871" width="9" customWidth="1"/>
    <col min="15872" max="15875" width="10" customWidth="1"/>
    <col min="16124" max="16124" width="33.75" customWidth="1"/>
    <col min="16125" max="16127" width="9" customWidth="1"/>
    <col min="16128" max="16131" width="10" customWidth="1"/>
  </cols>
  <sheetData>
    <row r="1" spans="1:4" ht="18.75" x14ac:dyDescent="0.3">
      <c r="A1" s="1" t="s">
        <v>70</v>
      </c>
      <c r="B1" s="1"/>
      <c r="C1" s="1"/>
      <c r="D1" s="1"/>
    </row>
    <row r="2" spans="1:4" ht="16.5" thickBot="1" x14ac:dyDescent="0.3">
      <c r="A2" s="3" t="s">
        <v>0</v>
      </c>
      <c r="B2" s="4"/>
      <c r="C2" s="4"/>
      <c r="D2" s="4"/>
    </row>
    <row r="3" spans="1:4" ht="15.75" thickTop="1" thickBot="1" x14ac:dyDescent="0.25">
      <c r="A3" s="5" t="s">
        <v>1</v>
      </c>
      <c r="B3" s="6"/>
      <c r="C3" s="7"/>
      <c r="D3" s="8"/>
    </row>
    <row r="4" spans="1:4" ht="15.75" thickTop="1" thickBot="1" x14ac:dyDescent="0.25">
      <c r="A4" s="5" t="s">
        <v>2</v>
      </c>
      <c r="B4" s="9"/>
      <c r="C4" s="7"/>
      <c r="D4" s="8"/>
    </row>
    <row r="5" spans="1:4" ht="15.75" thickTop="1" thickBot="1" x14ac:dyDescent="0.25">
      <c r="A5" s="5"/>
      <c r="B5" s="4"/>
      <c r="C5" s="4"/>
      <c r="D5" s="4"/>
    </row>
    <row r="6" spans="1:4" ht="15.75" thickTop="1" thickBot="1" x14ac:dyDescent="0.25">
      <c r="A6" s="10" t="s">
        <v>3</v>
      </c>
      <c r="B6" s="11">
        <v>2016</v>
      </c>
      <c r="C6" s="4"/>
      <c r="D6" s="4"/>
    </row>
    <row r="7" spans="1:4" ht="15.75" thickTop="1" thickBot="1" x14ac:dyDescent="0.25">
      <c r="A7" s="5"/>
      <c r="B7" s="12"/>
      <c r="C7" s="4"/>
      <c r="D7" s="4"/>
    </row>
    <row r="8" spans="1:4" ht="15.75" thickTop="1" thickBot="1" x14ac:dyDescent="0.25">
      <c r="A8" s="5" t="s">
        <v>4</v>
      </c>
      <c r="B8" s="11">
        <v>3</v>
      </c>
      <c r="C8" s="4"/>
      <c r="D8" s="4"/>
    </row>
    <row r="9" spans="1:4" ht="15.75" thickTop="1" thickBot="1" x14ac:dyDescent="0.25">
      <c r="A9" s="13"/>
      <c r="B9" s="4"/>
      <c r="C9" s="4"/>
      <c r="D9" s="4"/>
    </row>
    <row r="10" spans="1:4" ht="15.75" thickTop="1" thickBot="1" x14ac:dyDescent="0.25">
      <c r="A10" s="14" t="s">
        <v>5</v>
      </c>
      <c r="B10" s="15">
        <f>$B$6</f>
        <v>2016</v>
      </c>
      <c r="C10" s="15">
        <f>IF($B$8&gt;1,$B$10+1,"N/A")</f>
        <v>2017</v>
      </c>
      <c r="D10" s="15">
        <f>IF($B$8&gt;2,$C$10+1," ")</f>
        <v>2018</v>
      </c>
    </row>
    <row r="11" spans="1:4" ht="15" thickTop="1" x14ac:dyDescent="0.2">
      <c r="A11" s="5" t="s">
        <v>6</v>
      </c>
      <c r="B11" s="16">
        <v>1500</v>
      </c>
      <c r="C11" s="16">
        <v>1550</v>
      </c>
      <c r="D11" s="16">
        <v>1700</v>
      </c>
    </row>
    <row r="12" spans="1:4" ht="15" thickBot="1" x14ac:dyDescent="0.25">
      <c r="A12" s="5" t="s">
        <v>7</v>
      </c>
      <c r="B12" s="17">
        <v>1000</v>
      </c>
      <c r="C12" s="17">
        <v>1030</v>
      </c>
      <c r="D12" s="17">
        <v>1040</v>
      </c>
    </row>
    <row r="13" spans="1:4" ht="15" thickTop="1" x14ac:dyDescent="0.2">
      <c r="A13" s="13" t="s">
        <v>8</v>
      </c>
      <c r="B13" s="18">
        <f>IF($B$8&gt;0,B11-B12," ")</f>
        <v>500</v>
      </c>
      <c r="C13" s="18">
        <f>IF($B$8&gt;1,C11-C12," ")</f>
        <v>520</v>
      </c>
      <c r="D13" s="18">
        <f>IF($B$8&gt;2,D11-D12," ")</f>
        <v>660</v>
      </c>
    </row>
    <row r="14" spans="1:4" x14ac:dyDescent="0.2">
      <c r="A14" s="19" t="s">
        <v>9</v>
      </c>
      <c r="B14" s="20"/>
      <c r="C14" s="20"/>
      <c r="D14" s="20"/>
    </row>
    <row r="15" spans="1:4" x14ac:dyDescent="0.2">
      <c r="A15" s="5" t="s">
        <v>10</v>
      </c>
      <c r="B15" s="16">
        <v>140</v>
      </c>
      <c r="C15" s="16">
        <v>150</v>
      </c>
      <c r="D15" s="16">
        <v>155</v>
      </c>
    </row>
    <row r="16" spans="1:4" x14ac:dyDescent="0.2">
      <c r="A16" s="5" t="s">
        <v>11</v>
      </c>
      <c r="B16" s="16">
        <v>260</v>
      </c>
      <c r="C16" s="16">
        <v>270</v>
      </c>
      <c r="D16" s="31">
        <v>275</v>
      </c>
    </row>
    <row r="17" spans="1:4" x14ac:dyDescent="0.2">
      <c r="A17" s="5" t="s">
        <v>12</v>
      </c>
      <c r="B17" s="16">
        <v>5</v>
      </c>
      <c r="C17" s="16">
        <v>0</v>
      </c>
      <c r="D17" s="16">
        <v>2</v>
      </c>
    </row>
    <row r="18" spans="1:4" ht="15" thickBot="1" x14ac:dyDescent="0.25">
      <c r="A18" s="5" t="s">
        <v>13</v>
      </c>
      <c r="B18" s="32">
        <v>10</v>
      </c>
      <c r="C18" s="32">
        <v>11</v>
      </c>
      <c r="D18" s="32">
        <v>12</v>
      </c>
    </row>
    <row r="19" spans="1:4" ht="15.75" thickTop="1" thickBot="1" x14ac:dyDescent="0.25">
      <c r="A19" s="21" t="s">
        <v>14</v>
      </c>
      <c r="B19" s="22">
        <f>IF($B$8&gt;0,SUM(B15:B18)," ")</f>
        <v>415</v>
      </c>
      <c r="C19" s="22">
        <f>IF($B$8&gt;1,SUM(C15:C18)," ")</f>
        <v>431</v>
      </c>
      <c r="D19" s="22">
        <f>IF($B$8&gt;2,SUM(D15:D18)," ")</f>
        <v>444</v>
      </c>
    </row>
    <row r="20" spans="1:4" ht="15" thickTop="1" x14ac:dyDescent="0.2">
      <c r="A20" s="13" t="s">
        <v>15</v>
      </c>
      <c r="B20" s="18">
        <f>IF($B$8&gt;0,B13-B19," ")</f>
        <v>85</v>
      </c>
      <c r="C20" s="18">
        <f>IF($B$8&gt;1,C13-C19," ")</f>
        <v>89</v>
      </c>
      <c r="D20" s="18">
        <f>IF($B$8&gt;2,D13-D19," ")</f>
        <v>216</v>
      </c>
    </row>
    <row r="21" spans="1:4" ht="15" thickBot="1" x14ac:dyDescent="0.25">
      <c r="A21" s="5" t="s">
        <v>16</v>
      </c>
      <c r="B21" s="17">
        <v>23</v>
      </c>
      <c r="C21" s="17">
        <v>29</v>
      </c>
      <c r="D21" s="17">
        <v>30</v>
      </c>
    </row>
    <row r="22" spans="1:4" ht="15" thickTop="1" x14ac:dyDescent="0.2">
      <c r="A22" s="13" t="s">
        <v>17</v>
      </c>
      <c r="B22" s="18">
        <f>IF($B$8&gt;0,B20-B21," ")</f>
        <v>62</v>
      </c>
      <c r="C22" s="18">
        <f>IF($B$8&gt;1,C20-C21," ")</f>
        <v>60</v>
      </c>
      <c r="D22" s="18">
        <f>IF($B$8&gt;2,D20-D21," ")</f>
        <v>186</v>
      </c>
    </row>
    <row r="23" spans="1:4" ht="15" thickBot="1" x14ac:dyDescent="0.25">
      <c r="A23" s="5" t="s">
        <v>18</v>
      </c>
      <c r="B23" s="17">
        <v>10</v>
      </c>
      <c r="C23" s="17">
        <v>12</v>
      </c>
      <c r="D23" s="17">
        <v>15</v>
      </c>
    </row>
    <row r="24" spans="1:4" ht="15" thickTop="1" x14ac:dyDescent="0.2">
      <c r="A24" s="13" t="s">
        <v>19</v>
      </c>
      <c r="B24" s="18">
        <f>IF($B$8&gt;0,B22-B23," ")</f>
        <v>52</v>
      </c>
      <c r="C24" s="18">
        <f>IF($B$8&gt;1,C22-C23," ")</f>
        <v>48</v>
      </c>
      <c r="D24" s="18">
        <f>IF($B$8&gt;2,D22-D23," ")</f>
        <v>171</v>
      </c>
    </row>
    <row r="25" spans="1:4" ht="15" thickBot="1" x14ac:dyDescent="0.25">
      <c r="A25" s="10" t="s">
        <v>20</v>
      </c>
      <c r="B25" s="17">
        <v>1</v>
      </c>
      <c r="C25" s="17">
        <v>0</v>
      </c>
      <c r="D25" s="17">
        <v>0</v>
      </c>
    </row>
    <row r="26" spans="1:4" ht="15" thickTop="1" x14ac:dyDescent="0.2">
      <c r="A26" s="13" t="s">
        <v>21</v>
      </c>
      <c r="B26" s="18">
        <f>IF($B$8&gt;0,B24-B25," ")</f>
        <v>51</v>
      </c>
      <c r="C26" s="18">
        <f>IF($B$8&gt;1,C24-C25," ")</f>
        <v>48</v>
      </c>
      <c r="D26" s="18">
        <f>IF($B$8&gt;2,D24-D25," ")</f>
        <v>171</v>
      </c>
    </row>
    <row r="27" spans="1:4" ht="15" customHeight="1" x14ac:dyDescent="0.2">
      <c r="A27" s="13"/>
      <c r="B27" s="4"/>
      <c r="C27" s="4"/>
      <c r="D27" s="4"/>
    </row>
    <row r="28" spans="1:4" x14ac:dyDescent="0.2">
      <c r="A28" s="14" t="s">
        <v>22</v>
      </c>
      <c r="B28" s="4"/>
      <c r="C28" s="4"/>
      <c r="D28" s="4"/>
    </row>
    <row r="29" spans="1:4" x14ac:dyDescent="0.2">
      <c r="A29" s="21" t="s">
        <v>23</v>
      </c>
      <c r="B29" s="23"/>
      <c r="C29" s="23"/>
      <c r="D29" s="23"/>
    </row>
    <row r="30" spans="1:4" x14ac:dyDescent="0.2">
      <c r="A30" s="5" t="s">
        <v>24</v>
      </c>
      <c r="B30" s="16">
        <v>31</v>
      </c>
      <c r="C30" s="16">
        <v>12</v>
      </c>
      <c r="D30" s="16">
        <v>18</v>
      </c>
    </row>
    <row r="31" spans="1:4" x14ac:dyDescent="0.2">
      <c r="A31" s="5" t="s">
        <v>25</v>
      </c>
      <c r="B31" s="16">
        <v>82</v>
      </c>
      <c r="C31" s="16">
        <v>66</v>
      </c>
      <c r="D31" s="16">
        <v>68</v>
      </c>
    </row>
    <row r="32" spans="1:4" x14ac:dyDescent="0.2">
      <c r="A32" s="5" t="s">
        <v>26</v>
      </c>
      <c r="B32" s="16">
        <v>104</v>
      </c>
      <c r="C32" s="16">
        <v>152</v>
      </c>
      <c r="D32" s="16">
        <v>160</v>
      </c>
    </row>
    <row r="33" spans="1:4" ht="15" thickBot="1" x14ac:dyDescent="0.25">
      <c r="A33" s="5" t="s">
        <v>27</v>
      </c>
      <c r="B33" s="17">
        <v>145</v>
      </c>
      <c r="C33" s="17">
        <v>191</v>
      </c>
      <c r="D33" s="17">
        <v>200</v>
      </c>
    </row>
    <row r="34" spans="1:4" ht="15" thickTop="1" x14ac:dyDescent="0.2">
      <c r="A34" s="13" t="s">
        <v>28</v>
      </c>
      <c r="B34" s="18">
        <f>SUM(B30:B33)</f>
        <v>362</v>
      </c>
      <c r="C34" s="18">
        <f>IF($B$8&gt;1,SUM(C30:C33)," ")</f>
        <v>421</v>
      </c>
      <c r="D34" s="18">
        <f>IF($B$8&gt;2,SUM(D30:D33)," ")</f>
        <v>446</v>
      </c>
    </row>
    <row r="35" spans="1:4" x14ac:dyDescent="0.2">
      <c r="A35" s="21" t="s">
        <v>29</v>
      </c>
      <c r="B35" s="20"/>
      <c r="C35" s="20"/>
      <c r="D35" s="20"/>
    </row>
    <row r="36" spans="1:4" x14ac:dyDescent="0.2">
      <c r="A36" s="5" t="s">
        <v>30</v>
      </c>
      <c r="B36" s="16">
        <v>180</v>
      </c>
      <c r="C36" s="16">
        <v>195</v>
      </c>
      <c r="D36" s="16">
        <v>200</v>
      </c>
    </row>
    <row r="37" spans="1:4" x14ac:dyDescent="0.2">
      <c r="A37" s="5" t="s">
        <v>31</v>
      </c>
      <c r="B37" s="16">
        <v>0</v>
      </c>
      <c r="C37" s="16">
        <v>0</v>
      </c>
      <c r="D37" s="16">
        <v>0</v>
      </c>
    </row>
    <row r="38" spans="1:4" x14ac:dyDescent="0.2">
      <c r="A38" s="5" t="s">
        <v>32</v>
      </c>
      <c r="B38" s="16">
        <v>0</v>
      </c>
      <c r="C38" s="16">
        <v>0</v>
      </c>
      <c r="D38" s="16">
        <v>0</v>
      </c>
    </row>
    <row r="39" spans="1:4" x14ac:dyDescent="0.2">
      <c r="A39" s="5" t="s">
        <v>33</v>
      </c>
      <c r="B39" s="16">
        <v>0</v>
      </c>
      <c r="C39" s="16">
        <v>0</v>
      </c>
      <c r="D39" s="16">
        <v>0</v>
      </c>
    </row>
    <row r="40" spans="1:4" ht="15" thickBot="1" x14ac:dyDescent="0.25">
      <c r="A40" s="5" t="s">
        <v>34</v>
      </c>
      <c r="B40" s="17">
        <v>0</v>
      </c>
      <c r="C40" s="17">
        <v>0</v>
      </c>
      <c r="D40" s="17">
        <v>0</v>
      </c>
    </row>
    <row r="41" spans="1:4" ht="15" thickTop="1" x14ac:dyDescent="0.2">
      <c r="A41" s="24" t="s">
        <v>35</v>
      </c>
      <c r="B41" s="25">
        <f>SUM(B36:B40)</f>
        <v>180</v>
      </c>
      <c r="C41" s="25">
        <f>IF($B$8&gt;1,SUM(C36:C40)," ")</f>
        <v>195</v>
      </c>
      <c r="D41" s="25">
        <f>IF($B$8&gt;2,SUM(D36:D40)," ")</f>
        <v>200</v>
      </c>
    </row>
    <row r="42" spans="1:4" ht="15" thickBot="1" x14ac:dyDescent="0.25">
      <c r="A42" s="5" t="s">
        <v>36</v>
      </c>
      <c r="B42" s="17">
        <v>52</v>
      </c>
      <c r="C42" s="17">
        <v>63</v>
      </c>
      <c r="D42" s="17">
        <v>65</v>
      </c>
    </row>
    <row r="43" spans="1:4" ht="15" thickTop="1" x14ac:dyDescent="0.2">
      <c r="A43" s="13" t="s">
        <v>37</v>
      </c>
      <c r="B43" s="18">
        <f>B41-B42</f>
        <v>128</v>
      </c>
      <c r="C43" s="18">
        <f>IF($B$8&gt;1,C41-C42," ")</f>
        <v>132</v>
      </c>
      <c r="D43" s="18">
        <f>IF($B$8&gt;2,D41-D42," ")</f>
        <v>135</v>
      </c>
    </row>
    <row r="44" spans="1:4" ht="15" thickBot="1" x14ac:dyDescent="0.25">
      <c r="A44" s="5" t="s">
        <v>38</v>
      </c>
      <c r="B44" s="17">
        <v>0</v>
      </c>
      <c r="C44" s="17">
        <v>0</v>
      </c>
      <c r="D44" s="17">
        <v>0</v>
      </c>
    </row>
    <row r="45" spans="1:4" ht="15" thickTop="1" x14ac:dyDescent="0.2">
      <c r="A45" s="13" t="s">
        <v>39</v>
      </c>
      <c r="B45" s="18">
        <f>B34+B43</f>
        <v>490</v>
      </c>
      <c r="C45" s="18">
        <f>IF($B$8&gt;1,C34+C43," ")</f>
        <v>553</v>
      </c>
      <c r="D45" s="18">
        <f>IF($B$8&gt;2,D34+D43," ")</f>
        <v>581</v>
      </c>
    </row>
    <row r="46" spans="1:4" ht="15" thickBot="1" x14ac:dyDescent="0.25">
      <c r="A46" s="13"/>
      <c r="B46" s="4"/>
      <c r="C46" s="4"/>
      <c r="D46" s="4"/>
    </row>
    <row r="47" spans="1:4" ht="15.75" thickTop="1" thickBot="1" x14ac:dyDescent="0.25">
      <c r="A47" s="21" t="s">
        <v>40</v>
      </c>
      <c r="B47" s="15">
        <f>$B$6</f>
        <v>2016</v>
      </c>
      <c r="C47" s="15">
        <f>IF($B$8&gt;1,$B$10+1,"N/A")</f>
        <v>2017</v>
      </c>
      <c r="D47" s="15">
        <f>IF($B$8&gt;2,$C$10+1," ")</f>
        <v>2018</v>
      </c>
    </row>
    <row r="48" spans="1:4" ht="15" thickTop="1" x14ac:dyDescent="0.2">
      <c r="A48" s="5" t="s">
        <v>41</v>
      </c>
      <c r="B48" s="16">
        <v>126</v>
      </c>
      <c r="C48" s="16">
        <v>136</v>
      </c>
      <c r="D48" s="16">
        <v>150</v>
      </c>
    </row>
    <row r="49" spans="1:4" x14ac:dyDescent="0.2">
      <c r="A49" s="5" t="s">
        <v>42</v>
      </c>
      <c r="B49" s="16">
        <v>190</v>
      </c>
      <c r="C49" s="16">
        <v>200</v>
      </c>
      <c r="D49" s="16">
        <v>140</v>
      </c>
    </row>
    <row r="50" spans="1:4" x14ac:dyDescent="0.2">
      <c r="A50" s="5" t="s">
        <v>43</v>
      </c>
      <c r="B50" s="16">
        <v>25</v>
      </c>
      <c r="C50" s="16">
        <v>27</v>
      </c>
      <c r="D50" s="16">
        <v>28</v>
      </c>
    </row>
    <row r="51" spans="1:4" x14ac:dyDescent="0.2">
      <c r="A51" s="5" t="s">
        <v>44</v>
      </c>
      <c r="B51" s="16">
        <v>0</v>
      </c>
      <c r="C51" s="16">
        <v>0</v>
      </c>
      <c r="D51" s="16">
        <v>0</v>
      </c>
    </row>
    <row r="52" spans="1:4" ht="15" thickBot="1" x14ac:dyDescent="0.25">
      <c r="A52" s="5" t="s">
        <v>45</v>
      </c>
      <c r="B52" s="17">
        <v>0</v>
      </c>
      <c r="C52" s="17">
        <v>0</v>
      </c>
      <c r="D52" s="17">
        <v>0</v>
      </c>
    </row>
    <row r="53" spans="1:4" ht="15" thickTop="1" x14ac:dyDescent="0.2">
      <c r="A53" s="13" t="s">
        <v>28</v>
      </c>
      <c r="B53" s="18">
        <f>SUM(B48:B52)</f>
        <v>341</v>
      </c>
      <c r="C53" s="18">
        <f>IF($B$8&gt;1,SUM(C48:C52)," ")</f>
        <v>363</v>
      </c>
      <c r="D53" s="18">
        <f>IF($B$8&gt;2,SUM(D48:D52)," ")</f>
        <v>318</v>
      </c>
    </row>
    <row r="54" spans="1:4" ht="15" thickBot="1" x14ac:dyDescent="0.25">
      <c r="A54" s="10" t="s">
        <v>46</v>
      </c>
      <c r="B54" s="17">
        <v>40</v>
      </c>
      <c r="C54" s="17">
        <v>38</v>
      </c>
      <c r="D54" s="17">
        <v>13</v>
      </c>
    </row>
    <row r="55" spans="1:4" ht="15.75" thickTop="1" thickBot="1" x14ac:dyDescent="0.25">
      <c r="A55" s="13" t="s">
        <v>47</v>
      </c>
      <c r="B55" s="22">
        <f>B53+B54</f>
        <v>381</v>
      </c>
      <c r="C55" s="22">
        <f>IF($B$8&gt;1,C53+C54," ")</f>
        <v>401</v>
      </c>
      <c r="D55" s="22">
        <f>IF($B$8&gt;2,D53+D54," ")</f>
        <v>331</v>
      </c>
    </row>
    <row r="56" spans="1:4" ht="15" thickTop="1" x14ac:dyDescent="0.2">
      <c r="A56" s="5" t="s">
        <v>48</v>
      </c>
      <c r="B56" s="16">
        <v>0</v>
      </c>
      <c r="C56" s="16">
        <v>0</v>
      </c>
      <c r="D56" s="16">
        <v>0</v>
      </c>
    </row>
    <row r="57" spans="1:4" x14ac:dyDescent="0.2">
      <c r="A57" s="5" t="s">
        <v>49</v>
      </c>
      <c r="B57" s="16">
        <v>20</v>
      </c>
      <c r="C57" s="16">
        <v>20</v>
      </c>
      <c r="D57" s="16">
        <v>20</v>
      </c>
    </row>
    <row r="58" spans="1:4" x14ac:dyDescent="0.2">
      <c r="A58" s="5" t="s">
        <v>50</v>
      </c>
      <c r="B58" s="16">
        <v>30</v>
      </c>
      <c r="C58" s="16">
        <v>30</v>
      </c>
      <c r="D58" s="16">
        <v>30</v>
      </c>
    </row>
    <row r="59" spans="1:4" ht="15" thickBot="1" x14ac:dyDescent="0.25">
      <c r="A59" s="5" t="s">
        <v>51</v>
      </c>
      <c r="B59" s="17">
        <v>59</v>
      </c>
      <c r="C59" s="17">
        <v>102</v>
      </c>
      <c r="D59" s="17">
        <v>200</v>
      </c>
    </row>
    <row r="60" spans="1:4" ht="15.75" thickTop="1" thickBot="1" x14ac:dyDescent="0.25">
      <c r="A60" s="21" t="s">
        <v>52</v>
      </c>
      <c r="B60" s="22">
        <f>SUM(B56:B59)</f>
        <v>109</v>
      </c>
      <c r="C60" s="22">
        <f>IF($B$8&gt;1,SUM(C56:C59)," ")</f>
        <v>152</v>
      </c>
      <c r="D60" s="22">
        <f>IF($B$8&gt;2,SUM(D56:D59)," ")</f>
        <v>250</v>
      </c>
    </row>
    <row r="61" spans="1:4" ht="15" thickTop="1" x14ac:dyDescent="0.2">
      <c r="A61" s="21" t="s">
        <v>53</v>
      </c>
      <c r="B61" s="18">
        <f>B55+B60</f>
        <v>490</v>
      </c>
      <c r="C61" s="18">
        <f>IF($B$8&gt;1,C55+C60," ")</f>
        <v>553</v>
      </c>
      <c r="D61" s="18">
        <f>IF($B$8&gt;2,D55+D60," ")</f>
        <v>581</v>
      </c>
    </row>
    <row r="62" spans="1:4" x14ac:dyDescent="0.2">
      <c r="A62" s="26" t="s">
        <v>71</v>
      </c>
      <c r="B62" s="27">
        <f>B61-B45</f>
        <v>0</v>
      </c>
      <c r="C62" s="27">
        <f>IF($B$8&gt;1,C61-C45," ")</f>
        <v>0</v>
      </c>
      <c r="D62" s="27">
        <f>IF($B$8&gt;2,D61-D45," ")</f>
        <v>0</v>
      </c>
    </row>
    <row r="63" spans="1:4" x14ac:dyDescent="0.2">
      <c r="A63" s="5" t="s">
        <v>54</v>
      </c>
      <c r="B63" s="33">
        <v>500</v>
      </c>
      <c r="C63" s="33">
        <v>500</v>
      </c>
      <c r="D63" s="33">
        <v>500</v>
      </c>
    </row>
    <row r="64" spans="1:4" x14ac:dyDescent="0.2">
      <c r="A64" s="5" t="s">
        <v>55</v>
      </c>
      <c r="B64" s="33">
        <v>3</v>
      </c>
      <c r="C64" s="33">
        <v>5</v>
      </c>
      <c r="D64" s="33">
        <v>5.5</v>
      </c>
    </row>
    <row r="65" spans="1:4" x14ac:dyDescent="0.2">
      <c r="A65" s="13"/>
      <c r="B65" s="4"/>
      <c r="C65" s="4"/>
      <c r="D65" s="4"/>
    </row>
    <row r="66" spans="1:4" x14ac:dyDescent="0.2">
      <c r="A66" s="14" t="s">
        <v>56</v>
      </c>
      <c r="B66" s="4"/>
      <c r="C66" s="4"/>
      <c r="D66" s="4"/>
    </row>
    <row r="67" spans="1:4" x14ac:dyDescent="0.2">
      <c r="A67" s="13" t="s">
        <v>57</v>
      </c>
      <c r="B67" s="28">
        <f>B34/B53</f>
        <v>1.0615835777126099</v>
      </c>
      <c r="C67" s="28">
        <f>IF($B$8&gt;1,C34/C53," ")</f>
        <v>1.1597796143250689</v>
      </c>
      <c r="D67" s="28">
        <f>IF($B$8&gt;2,D34/D53," ")</f>
        <v>1.4025157232704402</v>
      </c>
    </row>
    <row r="68" spans="1:4" x14ac:dyDescent="0.2">
      <c r="A68" s="13" t="s">
        <v>57</v>
      </c>
      <c r="B68" s="28">
        <f>(B34-B33)/B53</f>
        <v>0.63636363636363635</v>
      </c>
      <c r="C68" s="28">
        <f>IF($B$8&gt;1,(C34-C33)/C53," ")</f>
        <v>0.63360881542699721</v>
      </c>
      <c r="D68" s="28">
        <f>IF($B$8&gt;2,(D34-D33)/D53," ")</f>
        <v>0.77358490566037741</v>
      </c>
    </row>
    <row r="69" spans="1:4" x14ac:dyDescent="0.2">
      <c r="A69" s="13"/>
      <c r="B69" s="4"/>
      <c r="C69" s="4"/>
      <c r="D69" s="4"/>
    </row>
    <row r="70" spans="1:4" x14ac:dyDescent="0.2">
      <c r="A70" s="13" t="s">
        <v>58</v>
      </c>
      <c r="B70" s="28">
        <f>IF($B$8&gt;0,B12/B33," ")</f>
        <v>6.8965517241379306</v>
      </c>
      <c r="C70" s="28">
        <f>IF($B$8&gt;1,C12/C33," ")</f>
        <v>5.3926701570680624</v>
      </c>
      <c r="D70" s="28">
        <f>IF($B$8&gt;2,D12/D33," ")</f>
        <v>5.2</v>
      </c>
    </row>
    <row r="71" spans="1:4" x14ac:dyDescent="0.2">
      <c r="A71" s="13" t="s">
        <v>59</v>
      </c>
      <c r="B71" s="28">
        <f>IF($B$8&gt;1,B32/(B11/360)," ")</f>
        <v>24.959999999999997</v>
      </c>
      <c r="C71" s="28">
        <f>IF($B$8&gt;1,C32/(C11/360)," ")</f>
        <v>35.303225806451614</v>
      </c>
      <c r="D71" s="28">
        <f>IF($B$8&gt;2,D32/(D11/360)," ")</f>
        <v>33.882352941176471</v>
      </c>
    </row>
    <row r="72" spans="1:4" x14ac:dyDescent="0.2">
      <c r="A72" s="13" t="s">
        <v>60</v>
      </c>
      <c r="B72" s="28">
        <f>IF($B$8&gt;1,B11/B43," ")</f>
        <v>11.71875</v>
      </c>
      <c r="C72" s="28">
        <f>IF($B$8&gt;1,C11/C43," ")</f>
        <v>11.742424242424242</v>
      </c>
      <c r="D72" s="28">
        <f>IF($B$8&gt;2,D11/D43," ")</f>
        <v>12.592592592592593</v>
      </c>
    </row>
    <row r="73" spans="1:4" x14ac:dyDescent="0.2">
      <c r="A73" s="13" t="s">
        <v>61</v>
      </c>
      <c r="B73" s="28">
        <f>IF($B$8&gt;0,B11/B45," ")</f>
        <v>3.0612244897959182</v>
      </c>
      <c r="C73" s="28">
        <f>IF($B$8&gt;1,C11/C45," ")</f>
        <v>2.8028933092224233</v>
      </c>
      <c r="D73" s="28">
        <f>IF($B$8&gt;2,D11/D45," ")</f>
        <v>2.9259896729776247</v>
      </c>
    </row>
    <row r="74" spans="1:4" x14ac:dyDescent="0.2">
      <c r="A74" s="13"/>
      <c r="B74" s="4"/>
      <c r="C74" s="4"/>
      <c r="D74" s="4"/>
    </row>
    <row r="75" spans="1:4" x14ac:dyDescent="0.2">
      <c r="A75" s="13" t="s">
        <v>62</v>
      </c>
      <c r="B75" s="28">
        <f>B55/B45</f>
        <v>0.77755102040816326</v>
      </c>
      <c r="C75" s="28">
        <f>IF($B$8&gt;1,C55/C45," ")</f>
        <v>0.72513562386980113</v>
      </c>
      <c r="D75" s="28">
        <f>IF($B$8&gt;2,D55/D45," ")</f>
        <v>0.56970740103270223</v>
      </c>
    </row>
    <row r="76" spans="1:4" ht="25.5" x14ac:dyDescent="0.2">
      <c r="A76" s="13" t="s">
        <v>63</v>
      </c>
      <c r="B76" s="28">
        <f>B54/B60</f>
        <v>0.3669724770642202</v>
      </c>
      <c r="C76" s="28">
        <f>IF($B$8&gt;1,C54/C60," ")</f>
        <v>0.25</v>
      </c>
      <c r="D76" s="28">
        <f>IF($B$8&gt;2,D54/D60," ")</f>
        <v>5.1999999999999998E-2</v>
      </c>
    </row>
    <row r="77" spans="1:4" x14ac:dyDescent="0.2">
      <c r="A77" s="13" t="s">
        <v>64</v>
      </c>
      <c r="B77" s="28">
        <f>IF($B$8&gt;1,B20/B21," ")</f>
        <v>3.6956521739130435</v>
      </c>
      <c r="C77" s="28">
        <f>IF($B$8&gt;1,C20/C21," ")</f>
        <v>3.0689655172413794</v>
      </c>
      <c r="D77" s="28">
        <f>IF($B$8&gt;2,D20/D21," ")</f>
        <v>7.2</v>
      </c>
    </row>
    <row r="78" spans="1:4" x14ac:dyDescent="0.2">
      <c r="A78" s="13"/>
      <c r="B78" s="4"/>
      <c r="C78" s="4"/>
      <c r="D78" s="4"/>
    </row>
    <row r="79" spans="1:4" x14ac:dyDescent="0.2">
      <c r="A79" s="13" t="s">
        <v>8</v>
      </c>
      <c r="B79" s="29">
        <f>IF($B$8&gt;0,B13/B11," ")</f>
        <v>0.33333333333333331</v>
      </c>
      <c r="C79" s="29">
        <f>IF($B$8&gt;1,C13/C11," ")</f>
        <v>0.33548387096774196</v>
      </c>
      <c r="D79" s="29">
        <f>IF($B$8&gt;2,D13/D11," ")</f>
        <v>0.38823529411764707</v>
      </c>
    </row>
    <row r="80" spans="1:4" x14ac:dyDescent="0.2">
      <c r="A80" s="13" t="s">
        <v>15</v>
      </c>
      <c r="B80" s="29">
        <f>IF($B$8&gt;0,B20/B11," ")</f>
        <v>5.6666666666666664E-2</v>
      </c>
      <c r="C80" s="29">
        <f>IF($B$8&gt;1,C20/C11," ")</f>
        <v>5.7419354838709677E-2</v>
      </c>
      <c r="D80" s="29">
        <f>IF($B$8&gt;2,D20/D11," ")</f>
        <v>0.12705882352941175</v>
      </c>
    </row>
    <row r="81" spans="1:4" x14ac:dyDescent="0.2">
      <c r="A81" s="13" t="s">
        <v>65</v>
      </c>
      <c r="B81" s="29">
        <f>IF($B$8&gt;0,B24/B11," ")</f>
        <v>3.4666666666666665E-2</v>
      </c>
      <c r="C81" s="29">
        <f>IF($B$8&gt;1,C24/C11," ")</f>
        <v>3.0967741935483871E-2</v>
      </c>
      <c r="D81" s="29">
        <f>IF($B$8&gt;2,D24/D11," ")</f>
        <v>0.10058823529411764</v>
      </c>
    </row>
    <row r="82" spans="1:4" x14ac:dyDescent="0.2">
      <c r="A82" s="13"/>
      <c r="B82" s="4"/>
      <c r="C82" s="4"/>
      <c r="D82" s="4"/>
    </row>
    <row r="83" spans="1:4" x14ac:dyDescent="0.2">
      <c r="A83" s="13" t="s">
        <v>66</v>
      </c>
      <c r="B83" s="29">
        <f>IF($B$8&gt;0,B24/B45," ")</f>
        <v>0.10612244897959183</v>
      </c>
      <c r="C83" s="29">
        <f>IF($B$8&gt;1,C24/C45," ")</f>
        <v>8.6799276672694395E-2</v>
      </c>
      <c r="D83" s="29">
        <f>IF($B$8&gt;2,D24/D45," ")</f>
        <v>0.29432013769363169</v>
      </c>
    </row>
    <row r="84" spans="1:4" x14ac:dyDescent="0.2">
      <c r="A84" s="13" t="s">
        <v>67</v>
      </c>
      <c r="B84" s="29">
        <f>IF($B$8&gt;0,B24/B60," ")</f>
        <v>0.47706422018348627</v>
      </c>
      <c r="C84" s="29">
        <f>IF($B$8&gt;1,C24/C60," ")</f>
        <v>0.31578947368421051</v>
      </c>
      <c r="D84" s="29">
        <f>IF($B$8&gt;2,D24/D60," ")</f>
        <v>0.68400000000000005</v>
      </c>
    </row>
    <row r="85" spans="1:4" x14ac:dyDescent="0.2">
      <c r="A85" s="13"/>
      <c r="B85" s="4"/>
      <c r="C85" s="4"/>
      <c r="D85" s="4"/>
    </row>
    <row r="86" spans="1:4" x14ac:dyDescent="0.2">
      <c r="A86" s="21" t="s">
        <v>68</v>
      </c>
      <c r="B86" s="30">
        <f>IF($B$8&gt;0,B26/B63," ")</f>
        <v>0.10199999999999999</v>
      </c>
      <c r="C86" s="30">
        <f>IF($B$8&gt;1,C26/C63," ")</f>
        <v>9.6000000000000002E-2</v>
      </c>
      <c r="D86" s="30">
        <f>IF($B$8&gt;2,D26/D63," ")</f>
        <v>0.34200000000000003</v>
      </c>
    </row>
    <row r="87" spans="1:4" x14ac:dyDescent="0.2">
      <c r="A87" s="13"/>
      <c r="B87" s="4"/>
      <c r="C87" s="4"/>
      <c r="D87" s="4"/>
    </row>
    <row r="88" spans="1:4" x14ac:dyDescent="0.2">
      <c r="A88" s="13" t="s">
        <v>69</v>
      </c>
      <c r="B88" s="28">
        <f>IF(AND(B64&gt;0,B86&gt;0),B64/B86,"  ")</f>
        <v>29.411764705882355</v>
      </c>
      <c r="C88" s="28">
        <f>IF(AND(C64&gt;0,C86&gt;0),C64/C86,"  ")</f>
        <v>52.083333333333336</v>
      </c>
      <c r="D88" s="28">
        <f>IF(AND(D64&gt;0,D86&gt;0),D64/D86,"  ")</f>
        <v>16.081871345029239</v>
      </c>
    </row>
    <row r="89" spans="1:4" x14ac:dyDescent="0.2">
      <c r="A89" s="13"/>
      <c r="B89" s="4"/>
      <c r="C89" s="4"/>
      <c r="D89" s="4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2016-05-22T03:46:58Z</dcterms:created>
  <dcterms:modified xsi:type="dcterms:W3CDTF">2016-05-22T03:51:43Z</dcterms:modified>
</cp:coreProperties>
</file>